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jorge\Desktop\Plantilla\"/>
    </mc:Choice>
  </mc:AlternateContent>
  <xr:revisionPtr revIDLastSave="0" documentId="13_ncr:1_{705B2712-27C3-42A1-B321-7CEAC2E986E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3" i="1" l="1"/>
  <c r="J43" i="1"/>
  <c r="R45" i="1" l="1"/>
  <c r="R43" i="1"/>
  <c r="I26" i="1"/>
  <c r="I25" i="1"/>
  <c r="O11" i="1"/>
  <c r="R11" i="1" s="1"/>
  <c r="T11" i="1" s="1"/>
  <c r="L18" i="1" l="1"/>
  <c r="L17" i="1"/>
  <c r="K25" i="1" l="1"/>
  <c r="O10" i="1" l="1"/>
  <c r="K26" i="1" l="1"/>
  <c r="V26" i="1" s="1"/>
  <c r="X26" i="1" s="1"/>
  <c r="M38" i="1" l="1"/>
  <c r="N38" i="1" s="1"/>
  <c r="V25" i="1"/>
  <c r="X25" i="1" s="1"/>
  <c r="W27" i="1" s="1"/>
  <c r="M39" i="1"/>
  <c r="N39" i="1" s="1"/>
  <c r="D6" i="1" l="1"/>
  <c r="D4" i="1"/>
  <c r="D5" i="1"/>
  <c r="D3" i="1"/>
  <c r="M17" i="1"/>
  <c r="N17" i="1" s="1"/>
  <c r="R10" i="1" l="1"/>
  <c r="T10" i="1" s="1"/>
  <c r="M18" i="1"/>
  <c r="N18" i="1" s="1"/>
  <c r="T12" i="1" l="1"/>
</calcChain>
</file>

<file path=xl/sharedStrings.xml><?xml version="1.0" encoding="utf-8"?>
<sst xmlns="http://schemas.openxmlformats.org/spreadsheetml/2006/main" count="89" uniqueCount="58">
  <si>
    <t>Tramo</t>
  </si>
  <si>
    <t>P (kW)</t>
  </si>
  <si>
    <t>Número de Strings</t>
  </si>
  <si>
    <t>Nº Paneles en Serie</t>
  </si>
  <si>
    <t>Voc Max (V)</t>
  </si>
  <si>
    <t>Instalacion ( Tabla A.52.3)</t>
  </si>
  <si>
    <t>Cond.</t>
  </si>
  <si>
    <t>T ( º C )</t>
  </si>
  <si>
    <t>I (A)</t>
  </si>
  <si>
    <t>Ib ( 125%)</t>
  </si>
  <si>
    <t>L (m)</t>
  </si>
  <si>
    <t>S (mm²)</t>
  </si>
  <si>
    <t>Caída V</t>
  </si>
  <si>
    <t>%V</t>
  </si>
  <si>
    <t>Tramo 1</t>
  </si>
  <si>
    <t>Cu</t>
  </si>
  <si>
    <t>Tramo 2</t>
  </si>
  <si>
    <t>Rcu(40º) (m/o·mm2)</t>
  </si>
  <si>
    <t>mm2</t>
  </si>
  <si>
    <t>R(o/m)</t>
  </si>
  <si>
    <t>Cu 56</t>
  </si>
  <si>
    <t>Al 35</t>
  </si>
  <si>
    <t>e ( V Caida de tension admisible)</t>
  </si>
  <si>
    <t>γ 20º</t>
  </si>
  <si>
    <t>γ 70º</t>
  </si>
  <si>
    <t>Cu 48</t>
  </si>
  <si>
    <t>Al 30</t>
  </si>
  <si>
    <t>PV a cuadro proteccion</t>
  </si>
  <si>
    <t>Cuadro proteccion a invers</t>
  </si>
  <si>
    <t>TOTAL</t>
  </si>
  <si>
    <t>Iz (A)</t>
  </si>
  <si>
    <t>Temperatura (ºC)</t>
  </si>
  <si>
    <t>Factor de Corrección</t>
  </si>
  <si>
    <t>Iz max(A)</t>
  </si>
  <si>
    <t>Ib</t>
  </si>
  <si>
    <t>linea (A)</t>
  </si>
  <si>
    <t>Sobre Dimensionado</t>
  </si>
  <si>
    <t>(A)</t>
  </si>
  <si>
    <t>K temperatura</t>
  </si>
  <si>
    <t xml:space="preserve">K agrupamiento Tabla E </t>
  </si>
  <si>
    <t>K agrupamiento Tabla F</t>
  </si>
  <si>
    <t>CABLEADO CC</t>
  </si>
  <si>
    <t>Tensión Nominal (V)</t>
  </si>
  <si>
    <t xml:space="preserve">Intensidad Nominal ( A ) </t>
  </si>
  <si>
    <r>
      <t>Ib</t>
    </r>
    <r>
      <rPr>
        <b/>
        <sz val="8"/>
        <color theme="1"/>
        <rFont val="Calibri"/>
        <family val="2"/>
        <scheme val="minor"/>
      </rPr>
      <t xml:space="preserve"> ( 125% ) </t>
    </r>
  </si>
  <si>
    <t>Cos ( Φ)</t>
  </si>
  <si>
    <t>Instalación Tipo ( Tabla A.52.3)</t>
  </si>
  <si>
    <t>Cond</t>
  </si>
  <si>
    <r>
      <t>Temp</t>
    </r>
    <r>
      <rPr>
        <b/>
        <sz val="8"/>
        <color theme="1"/>
        <rFont val="Calibri"/>
        <family val="2"/>
        <scheme val="minor"/>
      </rPr>
      <t xml:space="preserve"> ( ºC)</t>
    </r>
  </si>
  <si>
    <t>Tramo 3</t>
  </si>
  <si>
    <t>Tramo 4</t>
  </si>
  <si>
    <t xml:space="preserve">TOTAL </t>
  </si>
  <si>
    <t>B1</t>
  </si>
  <si>
    <t>tubo 25mm</t>
  </si>
  <si>
    <t>Inversor al CGP vivienda</t>
  </si>
  <si>
    <t>CABLEADO CA</t>
  </si>
  <si>
    <t>ICC</t>
  </si>
  <si>
    <t>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</si>
</sst>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7F7F7F"/>
      </top>
      <bottom style="medium">
        <color rgb="FF7F7F7F"/>
      </bottom>
      <diagonal/>
    </border>
    <border>
      <left/>
      <right/>
      <top/>
      <bottom style="medium">
        <color rgb="FF7F7F7F"/>
      </bottom>
      <diagonal/>
    </border>
    <border>
      <left/>
      <right/>
      <top style="medium">
        <color rgb="FF7F7F7F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0" xfId="0" applyFont="1"/>
    <xf numFmtId="2" fontId="1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0" fillId="0" borderId="0" xfId="0" applyBorder="1"/>
    <xf numFmtId="2" fontId="1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0" borderId="2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2" fontId="8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2" fontId="10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238125</xdr:colOff>
      <xdr:row>6</xdr:row>
      <xdr:rowOff>109537</xdr:rowOff>
    </xdr:from>
    <xdr:ext cx="1151084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3192125" y="1252537"/>
              <a:ext cx="115108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𝑈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=2·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𝐼𝑏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·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𝑅𝑐𝑢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·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𝐿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2" name="CuadroTexto 1"/>
            <xdr:cNvSpPr txBox="1"/>
          </xdr:nvSpPr>
          <xdr:spPr>
            <a:xfrm>
              <a:off x="13192125" y="1252537"/>
              <a:ext cx="1151084" cy="172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𝑈=2·𝐼𝑏·𝑅𝑐𝑢·𝐿</a:t>
              </a:r>
              <a:endParaRPr lang="es-ES" sz="1100"/>
            </a:p>
          </xdr:txBody>
        </xdr:sp>
      </mc:Fallback>
    </mc:AlternateContent>
    <xdr:clientData/>
  </xdr:oneCellAnchor>
  <xdr:oneCellAnchor>
    <xdr:from>
      <xdr:col>11</xdr:col>
      <xdr:colOff>171450</xdr:colOff>
      <xdr:row>1</xdr:row>
      <xdr:rowOff>128587</xdr:rowOff>
    </xdr:from>
    <xdr:ext cx="3373488" cy="34798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8553450" y="319087"/>
              <a:ext cx="3373488" cy="3479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100" b="0" i="1">
                        <a:latin typeface="Cambria Math" panose="02040503050406030204" pitchFamily="18" charset="0"/>
                      </a:rPr>
                      <m:t>𝑆</m:t>
                    </m:r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2·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𝑃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·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𝐿</m:t>
                        </m:r>
                      </m:num>
                      <m:den>
                        <m: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𝛾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·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𝑒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·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𝑈</m:t>
                        </m:r>
                      </m:den>
                    </m:f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</m:ctrlPr>
                      </m:fPr>
                      <m:num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2·5750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𝑊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·20</m:t>
                        </m:r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𝑚</m:t>
                        </m:r>
                      </m:num>
                      <m:den>
                        <m:r>
                          <a:rPr lang="es-ES" sz="1100" b="0" i="1">
                            <a:solidFill>
                              <a:schemeClr val="tx1"/>
                            </a:solidFill>
                            <a:effectLst/>
                            <a:latin typeface="Cambria Math" panose="02040503050406030204" pitchFamily="18" charset="0"/>
                            <a:ea typeface="+mn-ea"/>
                            <a:cs typeface="+mn-cs"/>
                          </a:rPr>
                          <m:t>48·2,3·230</m:t>
                        </m:r>
                      </m:den>
                    </m:f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=9,05</m:t>
                    </m:r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𝑚𝑚</m:t>
                    </m:r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2→10</m:t>
                    </m:r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𝑚𝑚</m:t>
                    </m:r>
                    <m:r>
                      <a:rPr lang="es-ES" sz="1100" b="0" i="1">
                        <a:solidFill>
                          <a:schemeClr val="tx1"/>
                        </a:solidFill>
                        <a:effectLst/>
                        <a:latin typeface="Cambria Math" panose="02040503050406030204" pitchFamily="18" charset="0"/>
                        <a:ea typeface="+mn-ea"/>
                        <a:cs typeface="+mn-cs"/>
                      </a:rPr>
                      <m:t>2</m:t>
                    </m:r>
                  </m:oMath>
                </m:oMathPara>
              </a14:m>
              <a:endParaRPr lang="es-ES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8553450" y="319087"/>
              <a:ext cx="3373488" cy="34798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𝑆=(2·𝑃·𝐿)/(</a:t>
              </a:r>
              <a:r>
                <a:rPr lang="es-ES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𝛾·𝑒·𝑈)</a:t>
              </a:r>
              <a:r>
                <a:rPr lang="es-ES" sz="1100" b="0" i="0">
                  <a:latin typeface="Cambria Math" panose="02040503050406030204" pitchFamily="18" charset="0"/>
                </a:rPr>
                <a:t>=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(2·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5750𝑊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·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20𝑚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)/(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48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·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2,3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·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230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)</a:t>
              </a:r>
              <a:r>
                <a:rPr lang="es-ES" sz="1100" b="0" i="0">
                  <a:solidFill>
                    <a:schemeClr val="tx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=9,05𝑚𝑚2→10𝑚𝑚2</a:t>
              </a:r>
              <a:endParaRPr lang="es-ES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45"/>
  <sheetViews>
    <sheetView tabSelected="1" topLeftCell="A7" zoomScale="85" zoomScaleNormal="85" workbookViewId="0">
      <selection activeCell="G31" sqref="G31"/>
    </sheetView>
  </sheetViews>
  <sheetFormatPr baseColWidth="10" defaultRowHeight="15" x14ac:dyDescent="0.25"/>
  <cols>
    <col min="7" max="7" width="17.5703125" customWidth="1"/>
    <col min="8" max="8" width="20" customWidth="1"/>
    <col min="14" max="14" width="21" customWidth="1"/>
  </cols>
  <sheetData>
    <row r="1" spans="2:20" x14ac:dyDescent="0.25">
      <c r="C1" s="48" t="s">
        <v>17</v>
      </c>
      <c r="J1" s="8" t="s">
        <v>24</v>
      </c>
      <c r="K1" s="8" t="s">
        <v>23</v>
      </c>
      <c r="L1" t="s">
        <v>22</v>
      </c>
    </row>
    <row r="2" spans="2:20" x14ac:dyDescent="0.25">
      <c r="B2" t="s">
        <v>18</v>
      </c>
      <c r="C2" s="48"/>
      <c r="D2" t="s">
        <v>19</v>
      </c>
      <c r="J2" t="s">
        <v>25</v>
      </c>
      <c r="K2" t="s">
        <v>20</v>
      </c>
    </row>
    <row r="3" spans="2:20" x14ac:dyDescent="0.25">
      <c r="B3">
        <v>4</v>
      </c>
      <c r="C3" s="6">
        <v>56</v>
      </c>
      <c r="D3">
        <f>1/(C3*B3)</f>
        <v>4.464285714285714E-3</v>
      </c>
      <c r="J3" t="s">
        <v>26</v>
      </c>
      <c r="K3" t="s">
        <v>21</v>
      </c>
    </row>
    <row r="4" spans="2:20" x14ac:dyDescent="0.25">
      <c r="B4">
        <v>6</v>
      </c>
      <c r="C4" s="6">
        <v>56</v>
      </c>
      <c r="D4">
        <f t="shared" ref="D4:D6" si="0">1/(C4*B4)</f>
        <v>2.976190476190476E-3</v>
      </c>
    </row>
    <row r="5" spans="2:20" x14ac:dyDescent="0.25">
      <c r="B5">
        <v>10</v>
      </c>
      <c r="C5" s="6">
        <v>56</v>
      </c>
      <c r="D5">
        <f t="shared" si="0"/>
        <v>1.7857142857142857E-3</v>
      </c>
    </row>
    <row r="6" spans="2:20" x14ac:dyDescent="0.25">
      <c r="B6">
        <v>16</v>
      </c>
      <c r="C6" s="6">
        <v>56</v>
      </c>
      <c r="D6">
        <f t="shared" si="0"/>
        <v>1.1160714285714285E-3</v>
      </c>
    </row>
    <row r="7" spans="2:20" x14ac:dyDescent="0.25">
      <c r="K7" s="31" t="s">
        <v>41</v>
      </c>
      <c r="L7" s="31"/>
      <c r="M7" s="31"/>
      <c r="N7" s="31"/>
    </row>
    <row r="8" spans="2:20" ht="15.75" thickBot="1" x14ac:dyDescent="0.3"/>
    <row r="9" spans="2:20" ht="23.25" thickBot="1" x14ac:dyDescent="0.3">
      <c r="E9" s="49" t="s">
        <v>0</v>
      </c>
      <c r="F9" s="49" t="s">
        <v>1</v>
      </c>
      <c r="G9" s="49" t="s">
        <v>2</v>
      </c>
      <c r="H9" s="49" t="s">
        <v>3</v>
      </c>
      <c r="I9" s="49" t="s">
        <v>4</v>
      </c>
      <c r="J9" s="50" t="s">
        <v>5</v>
      </c>
      <c r="K9" s="49" t="s">
        <v>6</v>
      </c>
      <c r="L9" s="49" t="s">
        <v>7</v>
      </c>
      <c r="M9" s="51" t="s">
        <v>8</v>
      </c>
      <c r="N9" s="51"/>
      <c r="O9" s="49" t="s">
        <v>9</v>
      </c>
      <c r="P9" s="49" t="s">
        <v>10</v>
      </c>
      <c r="Q9" s="49" t="s">
        <v>11</v>
      </c>
      <c r="R9" s="51" t="s">
        <v>12</v>
      </c>
      <c r="S9" s="51"/>
      <c r="T9" s="49" t="s">
        <v>13</v>
      </c>
    </row>
    <row r="10" spans="2:20" ht="15.75" thickBot="1" x14ac:dyDescent="0.3">
      <c r="B10" t="s">
        <v>27</v>
      </c>
      <c r="E10" s="52" t="s">
        <v>14</v>
      </c>
      <c r="F10" s="53">
        <v>15.2</v>
      </c>
      <c r="G10" s="53">
        <v>2</v>
      </c>
      <c r="H10" s="53">
        <v>19</v>
      </c>
      <c r="I10" s="53">
        <v>935.6</v>
      </c>
      <c r="J10" s="53" t="s">
        <v>52</v>
      </c>
      <c r="K10" s="53" t="s">
        <v>15</v>
      </c>
      <c r="L10" s="53">
        <v>40</v>
      </c>
      <c r="M10" s="54">
        <v>9.98</v>
      </c>
      <c r="N10" s="54"/>
      <c r="O10" s="55">
        <f>M10*1.25</f>
        <v>12.475000000000001</v>
      </c>
      <c r="P10" s="53">
        <v>25</v>
      </c>
      <c r="Q10" s="53">
        <v>6</v>
      </c>
      <c r="R10" s="56">
        <f>2*O10*P10*(0.0172*(1+0.00393*(40-20)))/Q10</f>
        <v>1.9286266833333336</v>
      </c>
      <c r="S10" s="56"/>
      <c r="T10" s="55">
        <f>R10*100/I10</f>
        <v>0.20613795247256667</v>
      </c>
    </row>
    <row r="11" spans="2:20" ht="15.75" thickBot="1" x14ac:dyDescent="0.3">
      <c r="B11" t="s">
        <v>28</v>
      </c>
      <c r="E11" s="52" t="s">
        <v>16</v>
      </c>
      <c r="F11" s="57">
        <v>15.2</v>
      </c>
      <c r="G11" s="57">
        <v>2</v>
      </c>
      <c r="H11" s="57">
        <v>19</v>
      </c>
      <c r="I11" s="53">
        <v>935.6</v>
      </c>
      <c r="J11" s="57" t="s">
        <v>52</v>
      </c>
      <c r="K11" s="57" t="s">
        <v>15</v>
      </c>
      <c r="L11" s="57">
        <v>40</v>
      </c>
      <c r="M11" s="54">
        <v>9.98</v>
      </c>
      <c r="N11" s="54"/>
      <c r="O11" s="58">
        <f>M11*1.25</f>
        <v>12.475000000000001</v>
      </c>
      <c r="P11" s="57">
        <v>2</v>
      </c>
      <c r="Q11" s="57">
        <v>6</v>
      </c>
      <c r="R11" s="56">
        <f>2*O11*P11*(0.0172*(1+0.00393*(40-20)))/Q11</f>
        <v>0.15429013466666666</v>
      </c>
      <c r="S11" s="56"/>
      <c r="T11" s="55">
        <f>R11*100/I11</f>
        <v>1.6491036197805328E-2</v>
      </c>
    </row>
    <row r="12" spans="2:20" x14ac:dyDescent="0.25"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 t="s">
        <v>29</v>
      </c>
      <c r="T12" s="60">
        <f>SUM(T10:T11)</f>
        <v>0.22262898867037201</v>
      </c>
    </row>
    <row r="13" spans="2:20" ht="15.75" thickBot="1" x14ac:dyDescent="0.3">
      <c r="B13" t="s">
        <v>53</v>
      </c>
    </row>
    <row r="14" spans="2:20" x14ac:dyDescent="0.25">
      <c r="E14" s="34" t="s">
        <v>0</v>
      </c>
      <c r="F14" s="32" t="s">
        <v>11</v>
      </c>
      <c r="G14" s="32" t="s">
        <v>30</v>
      </c>
      <c r="H14" s="38" t="s">
        <v>31</v>
      </c>
      <c r="I14" s="32" t="s">
        <v>32</v>
      </c>
      <c r="J14" s="32"/>
      <c r="K14" s="32"/>
      <c r="L14" s="32" t="s">
        <v>33</v>
      </c>
      <c r="M14" s="10" t="s">
        <v>34</v>
      </c>
      <c r="N14" s="10" t="s">
        <v>36</v>
      </c>
    </row>
    <row r="15" spans="2:20" ht="15.75" thickBot="1" x14ac:dyDescent="0.3">
      <c r="E15" s="35"/>
      <c r="F15" s="37"/>
      <c r="G15" s="37"/>
      <c r="H15" s="39"/>
      <c r="I15" s="33"/>
      <c r="J15" s="33"/>
      <c r="K15" s="33"/>
      <c r="L15" s="33"/>
      <c r="M15" s="11" t="s">
        <v>35</v>
      </c>
      <c r="N15" s="11" t="s">
        <v>37</v>
      </c>
    </row>
    <row r="16" spans="2:20" ht="23.25" thickBot="1" x14ac:dyDescent="0.3">
      <c r="E16" s="36"/>
      <c r="F16" s="33"/>
      <c r="G16" s="33"/>
      <c r="H16" s="40"/>
      <c r="I16" s="11" t="s">
        <v>38</v>
      </c>
      <c r="J16" s="2" t="s">
        <v>39</v>
      </c>
      <c r="K16" s="2" t="s">
        <v>40</v>
      </c>
      <c r="L16" s="12"/>
      <c r="M16" s="12"/>
      <c r="N16" s="12"/>
    </row>
    <row r="17" spans="2:24" ht="15.75" thickBot="1" x14ac:dyDescent="0.3">
      <c r="E17" s="4" t="s">
        <v>14</v>
      </c>
      <c r="F17" s="5">
        <v>6</v>
      </c>
      <c r="G17" s="5">
        <v>49</v>
      </c>
      <c r="H17" s="5">
        <v>40</v>
      </c>
      <c r="I17" s="5">
        <v>1</v>
      </c>
      <c r="J17" s="13">
        <v>1</v>
      </c>
      <c r="K17" s="5">
        <v>1</v>
      </c>
      <c r="L17" s="5">
        <f>+G17*I17*J17*K17</f>
        <v>49</v>
      </c>
      <c r="M17" s="25">
        <f>O10</f>
        <v>12.475000000000001</v>
      </c>
      <c r="N17" s="25">
        <f>L17-M17</f>
        <v>36.524999999999999</v>
      </c>
    </row>
    <row r="18" spans="2:24" ht="15.75" thickBot="1" x14ac:dyDescent="0.3">
      <c r="E18" s="1" t="s">
        <v>16</v>
      </c>
      <c r="F18" s="7">
        <v>6</v>
      </c>
      <c r="G18" s="7">
        <v>49</v>
      </c>
      <c r="H18" s="7">
        <v>40</v>
      </c>
      <c r="I18" s="7">
        <v>1</v>
      </c>
      <c r="J18" s="14">
        <v>1</v>
      </c>
      <c r="K18" s="7">
        <v>1</v>
      </c>
      <c r="L18" s="5">
        <f>+G18*I18*J18*K18</f>
        <v>49</v>
      </c>
      <c r="M18" s="26">
        <f>O11</f>
        <v>12.475000000000001</v>
      </c>
      <c r="N18" s="26">
        <f>L18-M18</f>
        <v>36.524999999999999</v>
      </c>
    </row>
    <row r="23" spans="2:24" ht="15.75" thickBot="1" x14ac:dyDescent="0.3">
      <c r="K23" s="31" t="s">
        <v>55</v>
      </c>
      <c r="L23" s="31"/>
      <c r="M23" s="31"/>
      <c r="N23" s="31"/>
    </row>
    <row r="24" spans="2:24" ht="15.75" thickBot="1" x14ac:dyDescent="0.3">
      <c r="E24" s="22" t="s">
        <v>0</v>
      </c>
      <c r="F24" s="18" t="s">
        <v>1</v>
      </c>
      <c r="G24" s="46" t="s">
        <v>42</v>
      </c>
      <c r="H24" s="46"/>
      <c r="I24" s="46" t="s">
        <v>43</v>
      </c>
      <c r="J24" s="46"/>
      <c r="K24" s="19" t="s">
        <v>44</v>
      </c>
      <c r="L24" s="18" t="s">
        <v>45</v>
      </c>
      <c r="M24" s="47" t="s">
        <v>46</v>
      </c>
      <c r="N24" s="47"/>
      <c r="O24" s="41" t="s">
        <v>47</v>
      </c>
      <c r="P24" s="41"/>
      <c r="Q24" s="41" t="s">
        <v>48</v>
      </c>
      <c r="R24" s="41"/>
      <c r="S24" s="18" t="s">
        <v>10</v>
      </c>
      <c r="T24" s="46" t="s">
        <v>11</v>
      </c>
      <c r="U24" s="46"/>
      <c r="V24" s="46" t="s">
        <v>12</v>
      </c>
      <c r="W24" s="46"/>
      <c r="X24" s="18" t="s">
        <v>13</v>
      </c>
    </row>
    <row r="25" spans="2:24" ht="15.75" thickBot="1" x14ac:dyDescent="0.3">
      <c r="B25" t="s">
        <v>54</v>
      </c>
      <c r="E25" s="17" t="s">
        <v>49</v>
      </c>
      <c r="F25" s="3">
        <v>15</v>
      </c>
      <c r="G25" s="41">
        <v>400</v>
      </c>
      <c r="H25" s="41"/>
      <c r="I25" s="42">
        <f>F25*1000/(G25*L25*SQRT(3))</f>
        <v>21.650635094610966</v>
      </c>
      <c r="J25" s="42"/>
      <c r="K25" s="9">
        <f>I25*1.25</f>
        <v>27.063293868263706</v>
      </c>
      <c r="L25" s="3">
        <v>1</v>
      </c>
      <c r="M25" s="41" t="s">
        <v>52</v>
      </c>
      <c r="N25" s="41"/>
      <c r="O25" s="41" t="s">
        <v>15</v>
      </c>
      <c r="P25" s="41"/>
      <c r="Q25" s="41">
        <v>40</v>
      </c>
      <c r="R25" s="41"/>
      <c r="S25" s="3">
        <v>2</v>
      </c>
      <c r="T25" s="41">
        <v>6</v>
      </c>
      <c r="U25" s="41"/>
      <c r="V25" s="42">
        <f>2*K25*S25*(0.0172*(1+0.00393*(40-20)))/T25</f>
        <v>0.3347173751870125</v>
      </c>
      <c r="W25" s="42"/>
      <c r="X25" s="9">
        <f>V25*100/G25</f>
        <v>8.3679343796753111E-2</v>
      </c>
    </row>
    <row r="26" spans="2:24" ht="15.75" thickBot="1" x14ac:dyDescent="0.3">
      <c r="E26" s="29" t="s">
        <v>50</v>
      </c>
      <c r="F26" s="3">
        <v>15</v>
      </c>
      <c r="G26" s="41">
        <v>400</v>
      </c>
      <c r="H26" s="41"/>
      <c r="I26" s="42">
        <f>F26*1000/(G26*L26*SQRT(3))</f>
        <v>21.650635094610966</v>
      </c>
      <c r="J26" s="42"/>
      <c r="K26" s="9">
        <f>I26*1.25</f>
        <v>27.063293868263706</v>
      </c>
      <c r="L26" s="3">
        <v>1</v>
      </c>
      <c r="M26" s="41" t="s">
        <v>52</v>
      </c>
      <c r="N26" s="41"/>
      <c r="O26" s="41" t="s">
        <v>15</v>
      </c>
      <c r="P26" s="41"/>
      <c r="Q26" s="41">
        <v>40</v>
      </c>
      <c r="R26" s="41"/>
      <c r="S26" s="3">
        <v>10</v>
      </c>
      <c r="T26" s="41">
        <v>6</v>
      </c>
      <c r="U26" s="41"/>
      <c r="V26" s="42">
        <f t="shared" ref="V26" si="1">2*K26*S26*(0.0172*(1+0.00393*(40-20)))/T26</f>
        <v>1.6735868759350627</v>
      </c>
      <c r="W26" s="42"/>
      <c r="X26" s="9">
        <f t="shared" ref="X26" si="2">V26*100/G26</f>
        <v>0.41839671898376563</v>
      </c>
    </row>
    <row r="27" spans="2:24" ht="15.75" thickBot="1" x14ac:dyDescent="0.3">
      <c r="E27" s="2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4" t="s">
        <v>51</v>
      </c>
      <c r="V27" s="44"/>
      <c r="W27" s="45">
        <f>SUM(X25:X26)</f>
        <v>0.50207606278051875</v>
      </c>
      <c r="X27" s="45"/>
    </row>
    <row r="28" spans="2:24" x14ac:dyDescent="0.25"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</row>
    <row r="34" spans="5:18" ht="15.75" thickBot="1" x14ac:dyDescent="0.3"/>
    <row r="35" spans="5:18" x14ac:dyDescent="0.25">
      <c r="E35" s="34" t="s">
        <v>0</v>
      </c>
      <c r="F35" s="32" t="s">
        <v>11</v>
      </c>
      <c r="G35" s="32" t="s">
        <v>30</v>
      </c>
      <c r="H35" s="38" t="s">
        <v>31</v>
      </c>
      <c r="I35" s="32" t="s">
        <v>32</v>
      </c>
      <c r="J35" s="32"/>
      <c r="K35" s="32"/>
      <c r="L35" s="32" t="s">
        <v>33</v>
      </c>
      <c r="M35" s="15" t="s">
        <v>34</v>
      </c>
      <c r="N35" s="15" t="s">
        <v>36</v>
      </c>
    </row>
    <row r="36" spans="5:18" ht="15.75" thickBot="1" x14ac:dyDescent="0.3">
      <c r="E36" s="35"/>
      <c r="F36" s="37"/>
      <c r="G36" s="37"/>
      <c r="H36" s="39"/>
      <c r="I36" s="33"/>
      <c r="J36" s="33"/>
      <c r="K36" s="33"/>
      <c r="L36" s="33"/>
      <c r="M36" s="16" t="s">
        <v>35</v>
      </c>
      <c r="N36" s="16" t="s">
        <v>37</v>
      </c>
    </row>
    <row r="37" spans="5:18" ht="23.25" thickBot="1" x14ac:dyDescent="0.3">
      <c r="E37" s="36"/>
      <c r="F37" s="33"/>
      <c r="G37" s="33"/>
      <c r="H37" s="40"/>
      <c r="I37" s="16" t="s">
        <v>38</v>
      </c>
      <c r="J37" s="17" t="s">
        <v>39</v>
      </c>
      <c r="K37" s="17" t="s">
        <v>40</v>
      </c>
      <c r="L37" s="28"/>
      <c r="M37" s="12"/>
      <c r="N37" s="12"/>
    </row>
    <row r="38" spans="5:18" ht="15.75" thickBot="1" x14ac:dyDescent="0.3">
      <c r="E38" s="4" t="s">
        <v>49</v>
      </c>
      <c r="F38" s="5">
        <v>6</v>
      </c>
      <c r="G38" s="5">
        <v>25</v>
      </c>
      <c r="H38" s="5">
        <v>40</v>
      </c>
      <c r="I38" s="5">
        <v>1</v>
      </c>
      <c r="J38" s="13">
        <v>1</v>
      </c>
      <c r="K38" s="5">
        <v>1</v>
      </c>
      <c r="L38" s="5">
        <v>44</v>
      </c>
      <c r="M38" s="25">
        <f>K25</f>
        <v>27.063293868263706</v>
      </c>
      <c r="N38" s="25">
        <f>L38-M38</f>
        <v>16.936706131736294</v>
      </c>
    </row>
    <row r="39" spans="5:18" ht="15.75" thickBot="1" x14ac:dyDescent="0.3">
      <c r="E39" s="1" t="s">
        <v>50</v>
      </c>
      <c r="F39" s="19">
        <v>6</v>
      </c>
      <c r="G39" s="19">
        <v>25</v>
      </c>
      <c r="H39" s="19">
        <v>40</v>
      </c>
      <c r="I39" s="19">
        <v>1</v>
      </c>
      <c r="J39" s="20">
        <v>1</v>
      </c>
      <c r="K39" s="19">
        <v>1</v>
      </c>
      <c r="L39" s="27">
        <v>44</v>
      </c>
      <c r="M39" s="21">
        <f>K26</f>
        <v>27.063293868263706</v>
      </c>
      <c r="N39" s="21">
        <f>L39-M39</f>
        <v>16.936706131736294</v>
      </c>
    </row>
    <row r="40" spans="5:18" x14ac:dyDescent="0.25">
      <c r="L40" s="30"/>
    </row>
    <row r="41" spans="5:18" x14ac:dyDescent="0.25">
      <c r="L41" s="24"/>
    </row>
    <row r="42" spans="5:18" x14ac:dyDescent="0.25">
      <c r="H42" s="6" t="s">
        <v>56</v>
      </c>
      <c r="I42" s="6"/>
      <c r="J42" s="6" t="s">
        <v>57</v>
      </c>
      <c r="L42" s="24"/>
    </row>
    <row r="43" spans="5:18" x14ac:dyDescent="0.25">
      <c r="H43" s="6">
        <f>(0.8*400)/(2*(0.0172*10/6))</f>
        <v>5581.3953488372099</v>
      </c>
      <c r="I43" s="6"/>
      <c r="J43" s="6">
        <f>((6*6)*(115*115)/(H43*H43))</f>
        <v>1.5283140624999997E-2</v>
      </c>
      <c r="L43" s="24"/>
      <c r="R43">
        <f>4495.04*1.21</f>
        <v>5438.9983999999995</v>
      </c>
    </row>
    <row r="44" spans="5:18" x14ac:dyDescent="0.25">
      <c r="L44" s="24"/>
    </row>
    <row r="45" spans="5:18" x14ac:dyDescent="0.25">
      <c r="R45">
        <f>4495.04*0.21</f>
        <v>943.95839999999998</v>
      </c>
    </row>
  </sheetData>
  <mergeCells count="50">
    <mergeCell ref="R9:S9"/>
    <mergeCell ref="M10:N10"/>
    <mergeCell ref="R10:S10"/>
    <mergeCell ref="M11:N11"/>
    <mergeCell ref="R11:S11"/>
    <mergeCell ref="L14:L15"/>
    <mergeCell ref="C1:C2"/>
    <mergeCell ref="E14:E16"/>
    <mergeCell ref="F14:F16"/>
    <mergeCell ref="G14:G16"/>
    <mergeCell ref="H14:H16"/>
    <mergeCell ref="I14:K15"/>
    <mergeCell ref="K7:N7"/>
    <mergeCell ref="M9:N9"/>
    <mergeCell ref="T24:U24"/>
    <mergeCell ref="V24:W24"/>
    <mergeCell ref="G25:H25"/>
    <mergeCell ref="I25:J25"/>
    <mergeCell ref="M25:N25"/>
    <mergeCell ref="O25:P25"/>
    <mergeCell ref="Q25:R25"/>
    <mergeCell ref="T25:U25"/>
    <mergeCell ref="V25:W25"/>
    <mergeCell ref="G24:H24"/>
    <mergeCell ref="I24:J24"/>
    <mergeCell ref="M24:N24"/>
    <mergeCell ref="O24:P24"/>
    <mergeCell ref="Q24:R24"/>
    <mergeCell ref="T26:U26"/>
    <mergeCell ref="V26:W26"/>
    <mergeCell ref="F27:G27"/>
    <mergeCell ref="H27:I27"/>
    <mergeCell ref="J27:M27"/>
    <mergeCell ref="N27:O27"/>
    <mergeCell ref="P27:Q27"/>
    <mergeCell ref="R27:T27"/>
    <mergeCell ref="U27:V27"/>
    <mergeCell ref="W27:X27"/>
    <mergeCell ref="G26:H26"/>
    <mergeCell ref="I26:J26"/>
    <mergeCell ref="M26:N26"/>
    <mergeCell ref="O26:P26"/>
    <mergeCell ref="Q26:R26"/>
    <mergeCell ref="K23:N23"/>
    <mergeCell ref="L35:L36"/>
    <mergeCell ref="E35:E37"/>
    <mergeCell ref="F35:F37"/>
    <mergeCell ref="G35:G37"/>
    <mergeCell ref="H35:H37"/>
    <mergeCell ref="I35:K36"/>
  </mergeCells>
  <phoneticPr fontId="7" type="noConversion"/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58B31DC9C73524CBE25945E9CEEEB8C" ma:contentTypeVersion="12" ma:contentTypeDescription="Crear nuevo documento." ma:contentTypeScope="" ma:versionID="dc1436a375a79be26f67b969a1f65537">
  <xsd:schema xmlns:xsd="http://www.w3.org/2001/XMLSchema" xmlns:xs="http://www.w3.org/2001/XMLSchema" xmlns:p="http://schemas.microsoft.com/office/2006/metadata/properties" xmlns:ns2="10f0dcc8-c15f-429a-b696-9716c1a1282b" xmlns:ns3="9b4f86da-a967-4848-94ed-690a98a8f6a3" targetNamespace="http://schemas.microsoft.com/office/2006/metadata/properties" ma:root="true" ma:fieldsID="16904e07ff9d6c7099fe15dc09099864" ns2:_="" ns3:_="">
    <xsd:import namespace="10f0dcc8-c15f-429a-b696-9716c1a1282b"/>
    <xsd:import namespace="9b4f86da-a967-4848-94ed-690a98a8f6a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f0dcc8-c15f-429a-b696-9716c1a128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4f86da-a967-4848-94ed-690a98a8f6a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7146FF-B7D9-4AD4-B72A-D954D6168C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0f0dcc8-c15f-429a-b696-9716c1a1282b"/>
    <ds:schemaRef ds:uri="9b4f86da-a967-4848-94ed-690a98a8f6a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FC6A9B-7C43-4BA8-B29C-BD91CD0BBD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8066A0-69A5-403E-86DD-3D99E69F3EB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Gallizo</dc:creator>
  <cp:lastModifiedBy>jorge</cp:lastModifiedBy>
  <dcterms:created xsi:type="dcterms:W3CDTF">2018-02-18T16:43:50Z</dcterms:created>
  <dcterms:modified xsi:type="dcterms:W3CDTF">2020-04-02T18:10:11Z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0x010100958B31DC9C73524CBE25945E9CEEEB8C</vt:lpwstr>
  </property>
</Properties>
</file>